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nahid\Downloads\ISU FCS\ISU Spring 2022\FCS 371-471\Excell Assignment Merchandising Budget 2\"/>
    </mc:Choice>
  </mc:AlternateContent>
  <xr:revisionPtr revIDLastSave="0" documentId="13_ncr:1_{62F4E05E-3016-43AE-BEC3-FAD6F1E4AC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2" i="1" l="1"/>
  <c r="O12" i="1"/>
  <c r="N11" i="1"/>
  <c r="O11" i="1"/>
  <c r="O23" i="1"/>
  <c r="O15" i="1"/>
  <c r="O8" i="1"/>
  <c r="O7" i="1"/>
  <c r="O16" i="1"/>
  <c r="O37" i="1"/>
  <c r="C7" i="1"/>
  <c r="D37" i="1"/>
  <c r="E37" i="1"/>
  <c r="F37" i="1"/>
  <c r="G37" i="1"/>
  <c r="H37" i="1"/>
  <c r="I37" i="1"/>
  <c r="J37" i="1"/>
  <c r="K37" i="1"/>
  <c r="L37" i="1"/>
  <c r="M37" i="1"/>
  <c r="N37" i="1"/>
  <c r="C37" i="1"/>
  <c r="D35" i="1"/>
  <c r="E35" i="1"/>
  <c r="F35" i="1"/>
  <c r="G35" i="1"/>
  <c r="H35" i="1"/>
  <c r="I35" i="1"/>
  <c r="J35" i="1"/>
  <c r="K35" i="1"/>
  <c r="L35" i="1"/>
  <c r="M35" i="1"/>
  <c r="N35" i="1"/>
  <c r="O35" i="1"/>
  <c r="C35" i="1"/>
  <c r="D34" i="1"/>
  <c r="E34" i="1"/>
  <c r="F34" i="1"/>
  <c r="G34" i="1"/>
  <c r="H34" i="1"/>
  <c r="I34" i="1"/>
  <c r="J34" i="1"/>
  <c r="K34" i="1"/>
  <c r="L34" i="1"/>
  <c r="M34" i="1"/>
  <c r="N34" i="1"/>
  <c r="O34" i="1"/>
  <c r="C34" i="1"/>
  <c r="D32" i="1"/>
  <c r="E32" i="1"/>
  <c r="F32" i="1"/>
  <c r="G32" i="1"/>
  <c r="H32" i="1"/>
  <c r="I32" i="1"/>
  <c r="J32" i="1"/>
  <c r="K32" i="1"/>
  <c r="L32" i="1"/>
  <c r="M32" i="1"/>
  <c r="N32" i="1"/>
  <c r="O32" i="1"/>
  <c r="C32" i="1"/>
  <c r="O31" i="1"/>
  <c r="D31" i="1"/>
  <c r="E31" i="1"/>
  <c r="F31" i="1"/>
  <c r="G31" i="1"/>
  <c r="H31" i="1"/>
  <c r="I31" i="1"/>
  <c r="J31" i="1"/>
  <c r="K31" i="1"/>
  <c r="L31" i="1"/>
  <c r="M31" i="1"/>
  <c r="N31" i="1"/>
  <c r="C31" i="1"/>
  <c r="O28" i="1"/>
  <c r="N28" i="1"/>
  <c r="D28" i="1"/>
  <c r="E28" i="1"/>
  <c r="F28" i="1"/>
  <c r="G28" i="1"/>
  <c r="H28" i="1"/>
  <c r="I28" i="1"/>
  <c r="J28" i="1"/>
  <c r="K28" i="1"/>
  <c r="L28" i="1"/>
  <c r="M28" i="1"/>
  <c r="C28" i="1"/>
  <c r="N27" i="1"/>
  <c r="C27" i="1"/>
  <c r="D27" i="1"/>
  <c r="O27" i="1"/>
  <c r="E27" i="1"/>
  <c r="F27" i="1"/>
  <c r="G27" i="1"/>
  <c r="H27" i="1"/>
  <c r="I27" i="1"/>
  <c r="J27" i="1"/>
  <c r="K27" i="1"/>
  <c r="L27" i="1"/>
  <c r="M27" i="1"/>
  <c r="O24" i="1"/>
  <c r="D24" i="1"/>
  <c r="E24" i="1"/>
  <c r="F24" i="1"/>
  <c r="G24" i="1"/>
  <c r="H24" i="1"/>
  <c r="I24" i="1"/>
  <c r="J24" i="1"/>
  <c r="K24" i="1"/>
  <c r="L24" i="1"/>
  <c r="M24" i="1"/>
  <c r="N24" i="1"/>
  <c r="C24" i="1"/>
  <c r="D23" i="1"/>
  <c r="E23" i="1"/>
  <c r="F23" i="1"/>
  <c r="G23" i="1"/>
  <c r="H23" i="1"/>
  <c r="I23" i="1"/>
  <c r="J23" i="1"/>
  <c r="K23" i="1"/>
  <c r="L23" i="1"/>
  <c r="M23" i="1"/>
  <c r="N23" i="1"/>
  <c r="C23" i="1"/>
  <c r="D16" i="1"/>
  <c r="E16" i="1"/>
  <c r="F16" i="1"/>
  <c r="G16" i="1"/>
  <c r="H16" i="1"/>
  <c r="I16" i="1"/>
  <c r="J16" i="1"/>
  <c r="K16" i="1"/>
  <c r="L16" i="1"/>
  <c r="M16" i="1"/>
  <c r="N16" i="1"/>
  <c r="C16" i="1"/>
  <c r="D15" i="1"/>
  <c r="E15" i="1"/>
  <c r="F15" i="1"/>
  <c r="G15" i="1"/>
  <c r="H15" i="1"/>
  <c r="I15" i="1"/>
  <c r="J15" i="1"/>
  <c r="K15" i="1"/>
  <c r="L15" i="1"/>
  <c r="M15" i="1"/>
  <c r="N15" i="1"/>
  <c r="C15" i="1"/>
  <c r="D12" i="1"/>
  <c r="E12" i="1"/>
  <c r="F12" i="1"/>
  <c r="G12" i="1"/>
  <c r="H12" i="1"/>
  <c r="I12" i="1"/>
  <c r="J12" i="1"/>
  <c r="K12" i="1"/>
  <c r="L12" i="1"/>
  <c r="M12" i="1"/>
  <c r="C12" i="1"/>
  <c r="D11" i="1"/>
  <c r="E11" i="1"/>
  <c r="F11" i="1"/>
  <c r="G11" i="1"/>
  <c r="H11" i="1"/>
  <c r="I11" i="1"/>
  <c r="J11" i="1"/>
  <c r="K11" i="1"/>
  <c r="L11" i="1"/>
  <c r="M11" i="1"/>
  <c r="C11" i="1"/>
  <c r="D8" i="1"/>
  <c r="E8" i="1"/>
  <c r="F8" i="1"/>
  <c r="G8" i="1"/>
  <c r="H8" i="1"/>
  <c r="I8" i="1"/>
  <c r="J8" i="1"/>
  <c r="K8" i="1"/>
  <c r="L8" i="1"/>
  <c r="M8" i="1"/>
  <c r="N8" i="1"/>
  <c r="C8" i="1"/>
  <c r="D7" i="1"/>
  <c r="E7" i="1"/>
  <c r="F7" i="1"/>
  <c r="G7" i="1"/>
  <c r="H7" i="1"/>
  <c r="I7" i="1"/>
  <c r="J7" i="1"/>
  <c r="K7" i="1"/>
  <c r="L7" i="1"/>
  <c r="M7" i="1"/>
  <c r="N7" i="1"/>
</calcChain>
</file>

<file path=xl/sharedStrings.xml><?xml version="1.0" encoding="utf-8"?>
<sst xmlns="http://schemas.openxmlformats.org/spreadsheetml/2006/main" count="66" uniqueCount="53">
  <si>
    <t>Example of a completed merchandsie budget related to a merchandising calendar with a 52 week selling period</t>
  </si>
  <si>
    <t>Store: Mike's Bikes</t>
  </si>
  <si>
    <t>Class/Subclass/Group: Solid color biking shorts</t>
  </si>
  <si>
    <t xml:space="preserve">Elements of Budget
</t>
  </si>
  <si>
    <t>Formula</t>
  </si>
  <si>
    <t>Feb
Weeks
1-4</t>
  </si>
  <si>
    <t>Mar
Weeks
5-9</t>
  </si>
  <si>
    <t>Apr
Weeks
10-13</t>
  </si>
  <si>
    <t>May
Weeks
14-17</t>
  </si>
  <si>
    <t>Jun
Weeks
18-22</t>
  </si>
  <si>
    <t>Jul
Weeks
23-26</t>
  </si>
  <si>
    <t>Aug
Weeks
27-30</t>
  </si>
  <si>
    <t>Sep
Weeks
31-35</t>
  </si>
  <si>
    <t>Oct.
Weeks
36-39</t>
  </si>
  <si>
    <t>Nov.
Weeks
40-44</t>
  </si>
  <si>
    <t>Dec.
Weeks
45-49</t>
  </si>
  <si>
    <t>Jan
Weeks
50-52</t>
  </si>
  <si>
    <t>Total</t>
  </si>
  <si>
    <t>Net Sales</t>
  </si>
  <si>
    <t xml:space="preserve">     Last year actual ($)</t>
  </si>
  <si>
    <t>Planned % increase/decrease
 (5% increase)</t>
  </si>
  <si>
    <t>Last year actual sales x planned increase %</t>
  </si>
  <si>
    <t xml:space="preserve">     Next year plan ($)</t>
  </si>
  <si>
    <r>
      <t xml:space="preserve">Last year actual sales + planned increase $ or
Last year actual sales x (1 </t>
    </r>
    <r>
      <rPr>
        <sz val="11"/>
        <color theme="1"/>
        <rFont val="Calibri"/>
        <family val="2"/>
      </rPr>
      <t>± % change)</t>
    </r>
  </si>
  <si>
    <t xml:space="preserve">     Next year actual ($)</t>
  </si>
  <si>
    <t>Reductions (15%)</t>
  </si>
  <si>
    <t>Last year actual sales x % Reductions</t>
  </si>
  <si>
    <t>Next year plan sales x % Reductions</t>
  </si>
  <si>
    <t>Merchandise to Receive</t>
  </si>
  <si>
    <t>Last year actual sales + Last year actual reductions</t>
  </si>
  <si>
    <t>Next year plan sales + Next year plan reductions</t>
  </si>
  <si>
    <t>Inventory-to-Sales Ratio</t>
  </si>
  <si>
    <t xml:space="preserve">     Last year actual </t>
  </si>
  <si>
    <t xml:space="preserve">     Next year plan</t>
  </si>
  <si>
    <t xml:space="preserve">     Next year actual </t>
  </si>
  <si>
    <t>Inventory Beginning of Month</t>
  </si>
  <si>
    <t>Last year actual sales x Inventory-to-sales ratio</t>
  </si>
  <si>
    <t>Next year plan sales  x Inventory-to-sales ratio</t>
  </si>
  <si>
    <t>Planned Purchases</t>
  </si>
  <si>
    <r>
      <t xml:space="preserve">Merchandise to receive + EOM inventory* - BOM inventory
</t>
    </r>
    <r>
      <rPr>
        <sz val="9"/>
        <color theme="1"/>
        <rFont val="Calibri"/>
        <family val="2"/>
        <scheme val="minor"/>
      </rPr>
      <t xml:space="preserve">where EOM inventory = BOM inventory of the following month
</t>
    </r>
    <r>
      <rPr>
        <sz val="9"/>
        <color rgb="FFFF0000"/>
        <rFont val="Calibri"/>
        <family val="2"/>
        <scheme val="minor"/>
      </rPr>
      <t>(*EOM inventory of Jan. = BOM inventory of Feb.)</t>
    </r>
  </si>
  <si>
    <t>On Order Next Year (65% PP)</t>
  </si>
  <si>
    <t xml:space="preserve">    On order at retail ($)</t>
  </si>
  <si>
    <t>Planned purchases  x % on order</t>
  </si>
  <si>
    <t xml:space="preserve">     On order at cost (60% IMU)</t>
  </si>
  <si>
    <t>Open-to-Buy Next Year (35% PP)</t>
  </si>
  <si>
    <t xml:space="preserve">    Open-to-buy at retail</t>
  </si>
  <si>
    <t>Planned purchases x % open-to-buy</t>
  </si>
  <si>
    <t xml:space="preserve">     Open-to-buy at cost (60% IMU)</t>
  </si>
  <si>
    <t>Open-to-buy at retail x (1-%IMU)</t>
  </si>
  <si>
    <t>Average First Price ($65)</t>
  </si>
  <si>
    <t>Number of Units to Sell</t>
  </si>
  <si>
    <t>Merchandise to receive/$First price</t>
  </si>
  <si>
    <t>On order at retail x (1-%IMU)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</si>
</sst>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1" fillId="0" borderId="1" xfId="0" applyNumberFormat="1" applyFont="1" applyBorder="1" applyAlignment="1">
      <alignment vertical="top" wrapText="1"/>
    </xf>
    <xf numFmtId="164" fontId="0" fillId="0" borderId="1" xfId="0" applyNumberFormat="1" applyBorder="1" applyAlignment="1">
      <alignment vertical="top"/>
    </xf>
    <xf numFmtId="164" fontId="0" fillId="0" borderId="1" xfId="0" applyNumberFormat="1" applyFont="1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164" fontId="1" fillId="0" borderId="0" xfId="0" applyNumberFormat="1" applyFont="1" applyAlignment="1">
      <alignment vertical="top"/>
    </xf>
    <xf numFmtId="164" fontId="0" fillId="0" borderId="0" xfId="0" applyNumberFormat="1" applyFill="1" applyAlignment="1">
      <alignment vertical="top"/>
    </xf>
    <xf numFmtId="164" fontId="0" fillId="0" borderId="0" xfId="0" applyNumberFormat="1" applyAlignment="1">
      <alignment vertical="top"/>
    </xf>
    <xf numFmtId="164" fontId="0" fillId="0" borderId="1" xfId="0" applyNumberFormat="1" applyFill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/>
    </xf>
    <xf numFmtId="164" fontId="0" fillId="0" borderId="1" xfId="0" applyNumberFormat="1" applyFill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0" fillId="0" borderId="1" xfId="0" applyNumberFormat="1" applyFill="1" applyBorder="1" applyAlignment="1">
      <alignment vertical="top"/>
    </xf>
    <xf numFmtId="0" fontId="0" fillId="0" borderId="1" xfId="0" applyNumberFormat="1" applyBorder="1" applyAlignment="1">
      <alignment vertical="top"/>
    </xf>
    <xf numFmtId="164" fontId="0" fillId="0" borderId="1" xfId="0" applyNumberFormat="1" applyFont="1" applyBorder="1" applyAlignment="1">
      <alignment vertical="top"/>
    </xf>
    <xf numFmtId="1" fontId="0" fillId="0" borderId="1" xfId="0" applyNumberFormat="1" applyFill="1" applyBorder="1" applyAlignment="1">
      <alignment vertical="top"/>
    </xf>
    <xf numFmtId="164" fontId="0" fillId="0" borderId="0" xfId="0" applyNumberFormat="1" applyFont="1" applyAlignment="1">
      <alignment vertical="top"/>
    </xf>
    <xf numFmtId="164" fontId="1" fillId="0" borderId="2" xfId="0" applyNumberFormat="1" applyFont="1" applyBorder="1" applyAlignment="1">
      <alignment vertical="top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/>
    </xf>
    <xf numFmtId="164" fontId="0" fillId="0" borderId="0" xfId="0" applyNumberFormat="1"/>
    <xf numFmtId="165" fontId="0" fillId="0" borderId="1" xfId="0" applyNumberForma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topLeftCell="A13" zoomScale="80" zoomScaleNormal="80" workbookViewId="0">
      <selection activeCell="N13" sqref="N13"/>
    </sheetView>
  </sheetViews>
  <sheetFormatPr defaultColWidth="8.88671875" defaultRowHeight="14.4" x14ac:dyDescent="0.3"/>
  <cols>
    <col min="1" max="1" width="31.6640625" style="7" customWidth="1"/>
    <col min="2" max="2" width="48.109375" style="7" customWidth="1"/>
    <col min="3" max="3" width="8.88671875" style="6"/>
    <col min="4" max="16384" width="8.88671875" style="7"/>
  </cols>
  <sheetData>
    <row r="1" spans="1:17" x14ac:dyDescent="0.3">
      <c r="A1" s="5" t="s">
        <v>0</v>
      </c>
      <c r="B1" s="5"/>
    </row>
    <row r="2" spans="1:17" x14ac:dyDescent="0.3">
      <c r="A2" s="7" t="s">
        <v>1</v>
      </c>
      <c r="B2" s="6" t="s">
        <v>2</v>
      </c>
    </row>
    <row r="4" spans="1:17" ht="43.2" x14ac:dyDescent="0.3">
      <c r="A4" s="1" t="s">
        <v>3</v>
      </c>
      <c r="B4" s="1" t="s">
        <v>4</v>
      </c>
      <c r="C4" s="8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  <c r="O4" s="9" t="s">
        <v>17</v>
      </c>
    </row>
    <row r="5" spans="1:17" x14ac:dyDescent="0.3">
      <c r="A5" s="18" t="s">
        <v>18</v>
      </c>
      <c r="B5" s="1"/>
      <c r="C5" s="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9"/>
    </row>
    <row r="6" spans="1:17" x14ac:dyDescent="0.3">
      <c r="A6" s="17" t="s">
        <v>19</v>
      </c>
      <c r="C6" s="10">
        <v>3000</v>
      </c>
      <c r="D6" s="2">
        <v>3000</v>
      </c>
      <c r="E6" s="2">
        <v>4500</v>
      </c>
      <c r="F6" s="2">
        <v>7500</v>
      </c>
      <c r="G6" s="2">
        <v>12000</v>
      </c>
      <c r="H6" s="2">
        <v>25500</v>
      </c>
      <c r="I6" s="2">
        <v>22500</v>
      </c>
      <c r="J6" s="2">
        <v>21000</v>
      </c>
      <c r="K6" s="2">
        <v>18000</v>
      </c>
      <c r="L6" s="2">
        <v>13500</v>
      </c>
      <c r="M6" s="2">
        <v>18000</v>
      </c>
      <c r="N6" s="2">
        <v>1500</v>
      </c>
      <c r="O6" s="2">
        <v>150000</v>
      </c>
    </row>
    <row r="7" spans="1:17" ht="28.8" x14ac:dyDescent="0.3">
      <c r="A7" s="18" t="s">
        <v>20</v>
      </c>
      <c r="B7" s="2" t="s">
        <v>21</v>
      </c>
      <c r="C7" s="10">
        <f>C6*0.05</f>
        <v>150</v>
      </c>
      <c r="D7" s="10">
        <f t="shared" ref="D7:O7" si="0">D6*0.05</f>
        <v>150</v>
      </c>
      <c r="E7" s="10">
        <f t="shared" si="0"/>
        <v>225</v>
      </c>
      <c r="F7" s="10">
        <f t="shared" si="0"/>
        <v>375</v>
      </c>
      <c r="G7" s="10">
        <f t="shared" si="0"/>
        <v>600</v>
      </c>
      <c r="H7" s="10">
        <f t="shared" si="0"/>
        <v>1275</v>
      </c>
      <c r="I7" s="10">
        <f t="shared" si="0"/>
        <v>1125</v>
      </c>
      <c r="J7" s="10">
        <f t="shared" si="0"/>
        <v>1050</v>
      </c>
      <c r="K7" s="10">
        <f t="shared" si="0"/>
        <v>900</v>
      </c>
      <c r="L7" s="10">
        <f t="shared" si="0"/>
        <v>675</v>
      </c>
      <c r="M7" s="10">
        <f t="shared" si="0"/>
        <v>900</v>
      </c>
      <c r="N7" s="10">
        <f t="shared" si="0"/>
        <v>75</v>
      </c>
      <c r="O7" s="10">
        <f>O6*0.05</f>
        <v>7500</v>
      </c>
      <c r="Q7" s="2"/>
    </row>
    <row r="8" spans="1:17" ht="28.8" x14ac:dyDescent="0.3">
      <c r="A8" s="11" t="s">
        <v>22</v>
      </c>
      <c r="B8" s="4" t="s">
        <v>23</v>
      </c>
      <c r="C8" s="10">
        <f>C6+C7</f>
        <v>3150</v>
      </c>
      <c r="D8" s="10">
        <f t="shared" ref="D8:O8" si="1">D6+D7</f>
        <v>3150</v>
      </c>
      <c r="E8" s="10">
        <f t="shared" si="1"/>
        <v>4725</v>
      </c>
      <c r="F8" s="10">
        <f t="shared" si="1"/>
        <v>7875</v>
      </c>
      <c r="G8" s="10">
        <f t="shared" si="1"/>
        <v>12600</v>
      </c>
      <c r="H8" s="10">
        <f t="shared" si="1"/>
        <v>26775</v>
      </c>
      <c r="I8" s="10">
        <f t="shared" si="1"/>
        <v>23625</v>
      </c>
      <c r="J8" s="10">
        <f t="shared" si="1"/>
        <v>22050</v>
      </c>
      <c r="K8" s="10">
        <f t="shared" si="1"/>
        <v>18900</v>
      </c>
      <c r="L8" s="10">
        <f t="shared" si="1"/>
        <v>14175</v>
      </c>
      <c r="M8" s="10">
        <f t="shared" si="1"/>
        <v>18900</v>
      </c>
      <c r="N8" s="10">
        <f t="shared" si="1"/>
        <v>1575</v>
      </c>
      <c r="O8" s="10">
        <f>O6+O7</f>
        <v>157500</v>
      </c>
    </row>
    <row r="9" spans="1:17" x14ac:dyDescent="0.3">
      <c r="A9" s="2" t="s">
        <v>24</v>
      </c>
      <c r="B9" s="2"/>
      <c r="C9" s="10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7" x14ac:dyDescent="0.3">
      <c r="A10" s="19" t="s">
        <v>25</v>
      </c>
      <c r="B10" s="11"/>
      <c r="C10" s="10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7" x14ac:dyDescent="0.3">
      <c r="A11" s="11" t="s">
        <v>19</v>
      </c>
      <c r="B11" s="2" t="s">
        <v>26</v>
      </c>
      <c r="C11" s="10">
        <f>C6*0.15</f>
        <v>450</v>
      </c>
      <c r="D11" s="10">
        <f t="shared" ref="D11:O11" si="2">D6*0.15</f>
        <v>450</v>
      </c>
      <c r="E11" s="10">
        <f t="shared" si="2"/>
        <v>675</v>
      </c>
      <c r="F11" s="10">
        <f t="shared" si="2"/>
        <v>1125</v>
      </c>
      <c r="G11" s="10">
        <f t="shared" si="2"/>
        <v>1800</v>
      </c>
      <c r="H11" s="10">
        <f t="shared" si="2"/>
        <v>3825</v>
      </c>
      <c r="I11" s="10">
        <f t="shared" si="2"/>
        <v>3375</v>
      </c>
      <c r="J11" s="10">
        <f t="shared" si="2"/>
        <v>3150</v>
      </c>
      <c r="K11" s="10">
        <f t="shared" si="2"/>
        <v>2700</v>
      </c>
      <c r="L11" s="10">
        <f t="shared" si="2"/>
        <v>2025</v>
      </c>
      <c r="M11" s="10">
        <f t="shared" si="2"/>
        <v>2700</v>
      </c>
      <c r="N11" s="10">
        <f>N6*0.15</f>
        <v>225</v>
      </c>
      <c r="O11" s="10">
        <f>O6*0.15</f>
        <v>22500</v>
      </c>
    </row>
    <row r="12" spans="1:17" x14ac:dyDescent="0.3">
      <c r="A12" s="11" t="s">
        <v>22</v>
      </c>
      <c r="B12" s="2" t="s">
        <v>27</v>
      </c>
      <c r="C12" s="10">
        <f>C8*0.15</f>
        <v>472.5</v>
      </c>
      <c r="D12" s="10">
        <f t="shared" ref="D12:O12" si="3">D8*0.15</f>
        <v>472.5</v>
      </c>
      <c r="E12" s="10">
        <f t="shared" si="3"/>
        <v>708.75</v>
      </c>
      <c r="F12" s="10">
        <f t="shared" si="3"/>
        <v>1181.25</v>
      </c>
      <c r="G12" s="10">
        <f t="shared" si="3"/>
        <v>1890</v>
      </c>
      <c r="H12" s="10">
        <f t="shared" si="3"/>
        <v>4016.25</v>
      </c>
      <c r="I12" s="10">
        <f t="shared" si="3"/>
        <v>3543.75</v>
      </c>
      <c r="J12" s="10">
        <f t="shared" si="3"/>
        <v>3307.5</v>
      </c>
      <c r="K12" s="10">
        <f t="shared" si="3"/>
        <v>2835</v>
      </c>
      <c r="L12" s="10">
        <f t="shared" si="3"/>
        <v>2126.25</v>
      </c>
      <c r="M12" s="10">
        <f t="shared" si="3"/>
        <v>2835</v>
      </c>
      <c r="N12" s="10">
        <f>N8*0.15</f>
        <v>236.25</v>
      </c>
      <c r="O12" s="10">
        <f>O8*0.15</f>
        <v>23625</v>
      </c>
    </row>
    <row r="13" spans="1:17" x14ac:dyDescent="0.3">
      <c r="A13" s="2" t="s">
        <v>24</v>
      </c>
      <c r="B13" s="2"/>
      <c r="C13" s="10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7" x14ac:dyDescent="0.3">
      <c r="A14" s="19" t="s">
        <v>28</v>
      </c>
      <c r="B14" s="11"/>
      <c r="C14" s="10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7" x14ac:dyDescent="0.3">
      <c r="A15" s="11" t="s">
        <v>19</v>
      </c>
      <c r="B15" s="2" t="s">
        <v>29</v>
      </c>
      <c r="C15" s="10">
        <f>C6+C11</f>
        <v>3450</v>
      </c>
      <c r="D15" s="10">
        <f t="shared" ref="D15:O15" si="4">D6+D11</f>
        <v>3450</v>
      </c>
      <c r="E15" s="10">
        <f t="shared" si="4"/>
        <v>5175</v>
      </c>
      <c r="F15" s="10">
        <f t="shared" si="4"/>
        <v>8625</v>
      </c>
      <c r="G15" s="10">
        <f t="shared" si="4"/>
        <v>13800</v>
      </c>
      <c r="H15" s="10">
        <f t="shared" si="4"/>
        <v>29325</v>
      </c>
      <c r="I15" s="10">
        <f t="shared" si="4"/>
        <v>25875</v>
      </c>
      <c r="J15" s="10">
        <f t="shared" si="4"/>
        <v>24150</v>
      </c>
      <c r="K15" s="10">
        <f t="shared" si="4"/>
        <v>20700</v>
      </c>
      <c r="L15" s="10">
        <f t="shared" si="4"/>
        <v>15525</v>
      </c>
      <c r="M15" s="10">
        <f t="shared" si="4"/>
        <v>20700</v>
      </c>
      <c r="N15" s="10">
        <f t="shared" si="4"/>
        <v>1725</v>
      </c>
      <c r="O15" s="10">
        <f>O6+O11</f>
        <v>172500</v>
      </c>
    </row>
    <row r="16" spans="1:17" x14ac:dyDescent="0.3">
      <c r="A16" s="11" t="s">
        <v>22</v>
      </c>
      <c r="B16" s="2" t="s">
        <v>30</v>
      </c>
      <c r="C16" s="10">
        <f>C8+C12</f>
        <v>3622.5</v>
      </c>
      <c r="D16" s="10">
        <f t="shared" ref="D16:O16" si="5">D8+D12</f>
        <v>3622.5</v>
      </c>
      <c r="E16" s="10">
        <f t="shared" si="5"/>
        <v>5433.75</v>
      </c>
      <c r="F16" s="10">
        <f t="shared" si="5"/>
        <v>9056.25</v>
      </c>
      <c r="G16" s="10">
        <f t="shared" si="5"/>
        <v>14490</v>
      </c>
      <c r="H16" s="10">
        <f t="shared" si="5"/>
        <v>30791.25</v>
      </c>
      <c r="I16" s="10">
        <f t="shared" si="5"/>
        <v>27168.75</v>
      </c>
      <c r="J16" s="10">
        <f t="shared" si="5"/>
        <v>25357.5</v>
      </c>
      <c r="K16" s="10">
        <f t="shared" si="5"/>
        <v>21735</v>
      </c>
      <c r="L16" s="10">
        <f t="shared" si="5"/>
        <v>16301.25</v>
      </c>
      <c r="M16" s="10">
        <f t="shared" si="5"/>
        <v>21735</v>
      </c>
      <c r="N16" s="10">
        <f t="shared" si="5"/>
        <v>1811.25</v>
      </c>
      <c r="O16" s="10">
        <f>O8+O12</f>
        <v>181125</v>
      </c>
    </row>
    <row r="17" spans="1:15" x14ac:dyDescent="0.3">
      <c r="A17" s="2" t="s">
        <v>24</v>
      </c>
      <c r="B17" s="2"/>
      <c r="C17" s="10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19" t="s">
        <v>31</v>
      </c>
      <c r="B18" s="11"/>
      <c r="C18" s="10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">
      <c r="A19" s="14" t="s">
        <v>32</v>
      </c>
      <c r="B19" s="2"/>
      <c r="C19" s="12">
        <v>1.5</v>
      </c>
      <c r="D19" s="13">
        <v>3.1</v>
      </c>
      <c r="E19" s="13">
        <v>3</v>
      </c>
      <c r="F19" s="13">
        <v>2.9</v>
      </c>
      <c r="G19" s="13">
        <v>2.8</v>
      </c>
      <c r="H19" s="13">
        <v>2.2999999999999998</v>
      </c>
      <c r="I19" s="13">
        <v>2.5</v>
      </c>
      <c r="J19" s="13">
        <v>2.5</v>
      </c>
      <c r="K19" s="13">
        <v>2.6</v>
      </c>
      <c r="L19" s="13">
        <v>2.6</v>
      </c>
      <c r="M19" s="13">
        <v>2.6</v>
      </c>
      <c r="N19" s="13">
        <v>1.9</v>
      </c>
      <c r="O19" s="13"/>
    </row>
    <row r="20" spans="1:15" x14ac:dyDescent="0.3">
      <c r="A20" s="14" t="s">
        <v>33</v>
      </c>
      <c r="B20" s="2"/>
      <c r="C20" s="12">
        <v>3</v>
      </c>
      <c r="D20" s="13">
        <v>3.2</v>
      </c>
      <c r="E20" s="13">
        <v>3</v>
      </c>
      <c r="F20" s="13">
        <v>2.9</v>
      </c>
      <c r="G20" s="13">
        <v>2.8</v>
      </c>
      <c r="H20" s="13">
        <v>2.4</v>
      </c>
      <c r="I20" s="13">
        <v>2.6</v>
      </c>
      <c r="J20" s="13">
        <v>2.5</v>
      </c>
      <c r="K20" s="13">
        <v>2.2999999999999998</v>
      </c>
      <c r="L20" s="13">
        <v>2</v>
      </c>
      <c r="M20" s="13">
        <v>1.5</v>
      </c>
      <c r="N20" s="13">
        <v>1.9</v>
      </c>
      <c r="O20" s="13"/>
    </row>
    <row r="21" spans="1:15" x14ac:dyDescent="0.3">
      <c r="A21" s="2" t="s">
        <v>34</v>
      </c>
      <c r="B21" s="2"/>
      <c r="C21" s="12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x14ac:dyDescent="0.3">
      <c r="A22" s="19" t="s">
        <v>35</v>
      </c>
      <c r="B22" s="11"/>
      <c r="C22" s="10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3">
      <c r="A23" s="11" t="s">
        <v>19</v>
      </c>
      <c r="B23" s="2" t="s">
        <v>36</v>
      </c>
      <c r="C23" s="10">
        <f>C6*C19</f>
        <v>4500</v>
      </c>
      <c r="D23" s="10">
        <f t="shared" ref="D23:O23" si="6">D6*D19</f>
        <v>9300</v>
      </c>
      <c r="E23" s="10">
        <f t="shared" si="6"/>
        <v>13500</v>
      </c>
      <c r="F23" s="10">
        <f t="shared" si="6"/>
        <v>21750</v>
      </c>
      <c r="G23" s="10">
        <f t="shared" si="6"/>
        <v>33600</v>
      </c>
      <c r="H23" s="10">
        <f t="shared" si="6"/>
        <v>58649.999999999993</v>
      </c>
      <c r="I23" s="10">
        <f t="shared" si="6"/>
        <v>56250</v>
      </c>
      <c r="J23" s="10">
        <f t="shared" si="6"/>
        <v>52500</v>
      </c>
      <c r="K23" s="10">
        <f t="shared" si="6"/>
        <v>46800</v>
      </c>
      <c r="L23" s="10">
        <f t="shared" si="6"/>
        <v>35100</v>
      </c>
      <c r="M23" s="10">
        <f t="shared" si="6"/>
        <v>46800</v>
      </c>
      <c r="N23" s="10">
        <f t="shared" si="6"/>
        <v>2850</v>
      </c>
      <c r="O23" s="10">
        <f>SUM(C23:N23)</f>
        <v>381600</v>
      </c>
    </row>
    <row r="24" spans="1:15" x14ac:dyDescent="0.3">
      <c r="A24" s="11" t="s">
        <v>22</v>
      </c>
      <c r="B24" s="2" t="s">
        <v>37</v>
      </c>
      <c r="C24" s="10">
        <f>C8*C20</f>
        <v>9450</v>
      </c>
      <c r="D24" s="10">
        <f t="shared" ref="D24:O24" si="7">D8*D20</f>
        <v>10080</v>
      </c>
      <c r="E24" s="10">
        <f t="shared" si="7"/>
        <v>14175</v>
      </c>
      <c r="F24" s="10">
        <f t="shared" si="7"/>
        <v>22837.5</v>
      </c>
      <c r="G24" s="10">
        <f t="shared" si="7"/>
        <v>35280</v>
      </c>
      <c r="H24" s="10">
        <f t="shared" si="7"/>
        <v>64260</v>
      </c>
      <c r="I24" s="10">
        <f t="shared" si="7"/>
        <v>61425</v>
      </c>
      <c r="J24" s="10">
        <f t="shared" si="7"/>
        <v>55125</v>
      </c>
      <c r="K24" s="10">
        <f t="shared" si="7"/>
        <v>43470</v>
      </c>
      <c r="L24" s="10">
        <f t="shared" si="7"/>
        <v>28350</v>
      </c>
      <c r="M24" s="10">
        <f t="shared" si="7"/>
        <v>28350</v>
      </c>
      <c r="N24" s="10">
        <f t="shared" si="7"/>
        <v>2992.5</v>
      </c>
      <c r="O24" s="10">
        <f>SUM(C24:N24)</f>
        <v>375795</v>
      </c>
    </row>
    <row r="25" spans="1:15" x14ac:dyDescent="0.3">
      <c r="A25" s="2" t="s">
        <v>24</v>
      </c>
      <c r="C25" s="1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">
      <c r="A26" s="19" t="s">
        <v>38</v>
      </c>
      <c r="B26" s="2"/>
      <c r="C26" s="10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42" customHeight="1" x14ac:dyDescent="0.3">
      <c r="A27" s="11" t="s">
        <v>19</v>
      </c>
      <c r="B27" s="3" t="s">
        <v>39</v>
      </c>
      <c r="C27" s="10">
        <f>C15+D23-C23</f>
        <v>8250</v>
      </c>
      <c r="D27" s="10">
        <f>D15+E23-D23</f>
        <v>7650</v>
      </c>
      <c r="E27" s="10">
        <f t="shared" ref="D27:N27" si="8">E15+F23-E23</f>
        <v>13425</v>
      </c>
      <c r="F27" s="10">
        <f t="shared" si="8"/>
        <v>20475</v>
      </c>
      <c r="G27" s="10">
        <f t="shared" si="8"/>
        <v>38850</v>
      </c>
      <c r="H27" s="10">
        <f t="shared" si="8"/>
        <v>26925.000000000007</v>
      </c>
      <c r="I27" s="10">
        <f t="shared" si="8"/>
        <v>22125</v>
      </c>
      <c r="J27" s="10">
        <f t="shared" si="8"/>
        <v>18450</v>
      </c>
      <c r="K27" s="10">
        <f t="shared" si="8"/>
        <v>9000</v>
      </c>
      <c r="L27" s="10">
        <f t="shared" si="8"/>
        <v>27225</v>
      </c>
      <c r="M27" s="10">
        <f t="shared" si="8"/>
        <v>-23250</v>
      </c>
      <c r="N27" s="10">
        <f>N15+C23-N23</f>
        <v>3375</v>
      </c>
      <c r="O27" s="2">
        <f>SUM(C27:N27)</f>
        <v>172500</v>
      </c>
    </row>
    <row r="28" spans="1:15" ht="43.65" customHeight="1" x14ac:dyDescent="0.3">
      <c r="A28" s="11" t="s">
        <v>22</v>
      </c>
      <c r="B28" s="3" t="s">
        <v>39</v>
      </c>
      <c r="C28" s="10">
        <f>C16+D24-C24</f>
        <v>4252.5</v>
      </c>
      <c r="D28" s="10">
        <f t="shared" ref="D28:O28" si="9">D16+E24-D24</f>
        <v>7717.5</v>
      </c>
      <c r="E28" s="10">
        <f t="shared" si="9"/>
        <v>14096.25</v>
      </c>
      <c r="F28" s="10">
        <f t="shared" si="9"/>
        <v>21498.75</v>
      </c>
      <c r="G28" s="10">
        <f t="shared" si="9"/>
        <v>43470</v>
      </c>
      <c r="H28" s="10">
        <f t="shared" si="9"/>
        <v>27956.25</v>
      </c>
      <c r="I28" s="10">
        <f t="shared" si="9"/>
        <v>20868.75</v>
      </c>
      <c r="J28" s="10">
        <f t="shared" si="9"/>
        <v>13702.5</v>
      </c>
      <c r="K28" s="10">
        <f t="shared" si="9"/>
        <v>6615</v>
      </c>
      <c r="L28" s="10">
        <f t="shared" si="9"/>
        <v>16301.25</v>
      </c>
      <c r="M28" s="10">
        <f t="shared" si="9"/>
        <v>-3622.5</v>
      </c>
      <c r="N28" s="10">
        <f>N16+C24-N24</f>
        <v>8268.75</v>
      </c>
      <c r="O28" s="10">
        <f>SUM(C28:N28)</f>
        <v>181125</v>
      </c>
    </row>
    <row r="29" spans="1:15" x14ac:dyDescent="0.3">
      <c r="A29" s="2" t="s">
        <v>24</v>
      </c>
      <c r="B29" s="2"/>
      <c r="C29" s="10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11"/>
    </row>
    <row r="30" spans="1:15" x14ac:dyDescent="0.3">
      <c r="A30" s="19" t="s">
        <v>40</v>
      </c>
      <c r="B30" s="2"/>
      <c r="C30" s="1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1"/>
    </row>
    <row r="31" spans="1:15" x14ac:dyDescent="0.3">
      <c r="A31" s="11" t="s">
        <v>41</v>
      </c>
      <c r="B31" s="14" t="s">
        <v>42</v>
      </c>
      <c r="C31" s="10">
        <f>C28*0.65</f>
        <v>2764.125</v>
      </c>
      <c r="D31" s="10">
        <f t="shared" ref="D31:O31" si="10">D28*0.65</f>
        <v>5016.375</v>
      </c>
      <c r="E31" s="10">
        <f t="shared" si="10"/>
        <v>9162.5625</v>
      </c>
      <c r="F31" s="10">
        <f t="shared" si="10"/>
        <v>13974.1875</v>
      </c>
      <c r="G31" s="10">
        <f t="shared" si="10"/>
        <v>28255.5</v>
      </c>
      <c r="H31" s="10">
        <f t="shared" si="10"/>
        <v>18171.5625</v>
      </c>
      <c r="I31" s="10">
        <f t="shared" si="10"/>
        <v>13564.6875</v>
      </c>
      <c r="J31" s="10">
        <f t="shared" si="10"/>
        <v>8906.625</v>
      </c>
      <c r="K31" s="10">
        <f t="shared" si="10"/>
        <v>4299.75</v>
      </c>
      <c r="L31" s="10">
        <f t="shared" si="10"/>
        <v>10595.8125</v>
      </c>
      <c r="M31" s="10">
        <f t="shared" si="10"/>
        <v>-2354.625</v>
      </c>
      <c r="N31" s="10">
        <f t="shared" si="10"/>
        <v>5374.6875</v>
      </c>
      <c r="O31" s="10">
        <f>O28*0.65</f>
        <v>117731.25</v>
      </c>
    </row>
    <row r="32" spans="1:15" x14ac:dyDescent="0.3">
      <c r="A32" s="11" t="s">
        <v>43</v>
      </c>
      <c r="B32" s="14" t="s">
        <v>52</v>
      </c>
      <c r="C32" s="20">
        <f>C31*(1-0.6)</f>
        <v>1105.6500000000001</v>
      </c>
      <c r="D32" s="20">
        <f t="shared" ref="D32:O32" si="11">D31*(1-0.6)</f>
        <v>2006.5500000000002</v>
      </c>
      <c r="E32" s="20">
        <f t="shared" si="11"/>
        <v>3665.0250000000001</v>
      </c>
      <c r="F32" s="20">
        <f t="shared" si="11"/>
        <v>5589.6750000000002</v>
      </c>
      <c r="G32" s="20">
        <f t="shared" si="11"/>
        <v>11302.2</v>
      </c>
      <c r="H32" s="20">
        <f t="shared" si="11"/>
        <v>7268.625</v>
      </c>
      <c r="I32" s="20">
        <f t="shared" si="11"/>
        <v>5425.875</v>
      </c>
      <c r="J32" s="20">
        <f t="shared" si="11"/>
        <v>3562.65</v>
      </c>
      <c r="K32" s="20">
        <f t="shared" si="11"/>
        <v>1719.9</v>
      </c>
      <c r="L32" s="20">
        <f t="shared" si="11"/>
        <v>4238.3249999999998</v>
      </c>
      <c r="M32" s="20">
        <f t="shared" si="11"/>
        <v>-941.85</v>
      </c>
      <c r="N32" s="20">
        <f t="shared" si="11"/>
        <v>2149.875</v>
      </c>
      <c r="O32" s="20">
        <f t="shared" si="11"/>
        <v>47092.5</v>
      </c>
    </row>
    <row r="33" spans="1:15" x14ac:dyDescent="0.3">
      <c r="A33" s="19" t="s">
        <v>44</v>
      </c>
      <c r="B33" s="14"/>
      <c r="C33" s="10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14"/>
    </row>
    <row r="34" spans="1:15" x14ac:dyDescent="0.3">
      <c r="A34" s="11" t="s">
        <v>45</v>
      </c>
      <c r="B34" s="14" t="s">
        <v>46</v>
      </c>
      <c r="C34" s="10">
        <f>C28*0.35</f>
        <v>1488.375</v>
      </c>
      <c r="D34" s="10">
        <f t="shared" ref="D34:O34" si="12">D28*0.35</f>
        <v>2701.125</v>
      </c>
      <c r="E34" s="10">
        <f t="shared" si="12"/>
        <v>4933.6875</v>
      </c>
      <c r="F34" s="10">
        <f t="shared" si="12"/>
        <v>7524.5624999999991</v>
      </c>
      <c r="G34" s="10">
        <f t="shared" si="12"/>
        <v>15214.499999999998</v>
      </c>
      <c r="H34" s="10">
        <f t="shared" si="12"/>
        <v>9784.6875</v>
      </c>
      <c r="I34" s="10">
        <f t="shared" si="12"/>
        <v>7304.0624999999991</v>
      </c>
      <c r="J34" s="10">
        <f t="shared" si="12"/>
        <v>4795.875</v>
      </c>
      <c r="K34" s="10">
        <f t="shared" si="12"/>
        <v>2315.25</v>
      </c>
      <c r="L34" s="10">
        <f t="shared" si="12"/>
        <v>5705.4375</v>
      </c>
      <c r="M34" s="10">
        <f t="shared" si="12"/>
        <v>-1267.875</v>
      </c>
      <c r="N34" s="10">
        <f t="shared" si="12"/>
        <v>2894.0625</v>
      </c>
      <c r="O34" s="10">
        <f t="shared" si="12"/>
        <v>63393.749999999993</v>
      </c>
    </row>
    <row r="35" spans="1:15" x14ac:dyDescent="0.3">
      <c r="A35" s="11" t="s">
        <v>47</v>
      </c>
      <c r="B35" s="14" t="s">
        <v>48</v>
      </c>
      <c r="C35" s="10">
        <f>C34*(1-0.6)</f>
        <v>595.35</v>
      </c>
      <c r="D35" s="10">
        <f t="shared" ref="D35:O35" si="13">D34*(1-0.6)</f>
        <v>1080.45</v>
      </c>
      <c r="E35" s="10">
        <f t="shared" si="13"/>
        <v>1973.4750000000001</v>
      </c>
      <c r="F35" s="10">
        <f t="shared" si="13"/>
        <v>3009.8249999999998</v>
      </c>
      <c r="G35" s="10">
        <f t="shared" si="13"/>
        <v>6085.7999999999993</v>
      </c>
      <c r="H35" s="10">
        <f t="shared" si="13"/>
        <v>3913.875</v>
      </c>
      <c r="I35" s="10">
        <f t="shared" si="13"/>
        <v>2921.625</v>
      </c>
      <c r="J35" s="10">
        <f t="shared" si="13"/>
        <v>1918.3500000000001</v>
      </c>
      <c r="K35" s="10">
        <f t="shared" si="13"/>
        <v>926.1</v>
      </c>
      <c r="L35" s="10">
        <f t="shared" si="13"/>
        <v>2282.1750000000002</v>
      </c>
      <c r="M35" s="10">
        <f t="shared" si="13"/>
        <v>-507.15000000000003</v>
      </c>
      <c r="N35" s="10">
        <f t="shared" si="13"/>
        <v>1157.625</v>
      </c>
      <c r="O35" s="10">
        <f t="shared" si="13"/>
        <v>25357.5</v>
      </c>
    </row>
    <row r="36" spans="1:15" x14ac:dyDescent="0.3">
      <c r="A36" s="19" t="s">
        <v>49</v>
      </c>
      <c r="B36" s="14"/>
      <c r="C36" s="1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14"/>
    </row>
    <row r="37" spans="1:15" x14ac:dyDescent="0.3">
      <c r="A37" s="19" t="s">
        <v>50</v>
      </c>
      <c r="B37" s="14" t="s">
        <v>51</v>
      </c>
      <c r="C37" s="15">
        <f>C16/65</f>
        <v>55.730769230769234</v>
      </c>
      <c r="D37" s="15">
        <f t="shared" ref="D37:O37" si="14">D16/65</f>
        <v>55.730769230769234</v>
      </c>
      <c r="E37" s="15">
        <f t="shared" si="14"/>
        <v>83.59615384615384</v>
      </c>
      <c r="F37" s="15">
        <f t="shared" si="14"/>
        <v>139.32692307692307</v>
      </c>
      <c r="G37" s="15">
        <f t="shared" si="14"/>
        <v>222.92307692307693</v>
      </c>
      <c r="H37" s="15">
        <f t="shared" si="14"/>
        <v>473.71153846153845</v>
      </c>
      <c r="I37" s="15">
        <f t="shared" si="14"/>
        <v>417.98076923076923</v>
      </c>
      <c r="J37" s="15">
        <f t="shared" si="14"/>
        <v>390.11538461538464</v>
      </c>
      <c r="K37" s="15">
        <f t="shared" si="14"/>
        <v>334.38461538461536</v>
      </c>
      <c r="L37" s="15">
        <f t="shared" si="14"/>
        <v>250.78846153846155</v>
      </c>
      <c r="M37" s="15">
        <f t="shared" si="14"/>
        <v>334.38461538461536</v>
      </c>
      <c r="N37" s="15">
        <f t="shared" si="14"/>
        <v>27.865384615384617</v>
      </c>
      <c r="O37" s="21">
        <f>O16/65</f>
        <v>2786.5384615384614</v>
      </c>
    </row>
    <row r="38" spans="1:15" x14ac:dyDescent="0.3">
      <c r="A38" s="5"/>
      <c r="B38" s="16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Illinois State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Reviewer 5</dc:creator>
  <cp:keywords/>
  <dc:description/>
  <cp:lastModifiedBy>Anahid</cp:lastModifiedBy>
  <cp:revision/>
  <dcterms:created xsi:type="dcterms:W3CDTF">2016-02-22T23:36:28Z</dcterms:created>
  <dcterms:modified xsi:type="dcterms:W3CDTF">2022-03-26T02:38:42Z</dcterms:modified>
  <cp:category/>
  <cp:contentStatus/>
</cp:coreProperties>
</file>